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ễm Phương\3. GÓI THẦU 2026\SỮA DINH DƯỠNG\"/>
    </mc:Choice>
  </mc:AlternateContent>
  <xr:revisionPtr revIDLastSave="0" documentId="8_{CC6C73E2-1AED-428A-BBAF-F43B82675E07}" xr6:coauthVersionLast="47" xr6:coauthVersionMax="47" xr10:uidLastSave="{00000000-0000-0000-0000-000000000000}"/>
  <bookViews>
    <workbookView xWindow="-120" yWindow="-120" windowWidth="29040" windowHeight="15840" xr2:uid="{6D3B85E9-3C78-44E7-A519-252B17AD331E}"/>
  </bookViews>
  <sheets>
    <sheet name="DM chào giá" sheetId="1" r:id="rId1"/>
  </sheets>
  <definedNames>
    <definedName name="_xlnm._FilterDatabase" localSheetId="0" hidden="1">'DM chào giá'!$A$7:$G$54</definedName>
    <definedName name="_xlnm.Print_Area" localSheetId="0">'DM chào giá'!$B$1:$G$54</definedName>
    <definedName name="_xlnm.Print_Titles" localSheetId="0">'DM chào giá'!$7:$7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1" l="1"/>
  <c r="G52" i="1"/>
  <c r="B52" i="1"/>
  <c r="G51" i="1"/>
  <c r="B51" i="1"/>
  <c r="A51" i="1"/>
  <c r="B50" i="1"/>
  <c r="A50" i="1"/>
  <c r="G49" i="1"/>
  <c r="B49" i="1"/>
  <c r="A49" i="1"/>
  <c r="G48" i="1"/>
  <c r="B48" i="1"/>
  <c r="A48" i="1"/>
  <c r="G47" i="1"/>
  <c r="B47" i="1"/>
  <c r="A47" i="1"/>
  <c r="G46" i="1"/>
  <c r="B46" i="1"/>
  <c r="A46" i="1"/>
  <c r="G45" i="1"/>
  <c r="B45" i="1"/>
  <c r="A45" i="1"/>
  <c r="G44" i="1"/>
  <c r="B44" i="1"/>
  <c r="A44" i="1"/>
  <c r="G43" i="1"/>
  <c r="B43" i="1"/>
  <c r="A43" i="1"/>
  <c r="G42" i="1"/>
  <c r="B42" i="1"/>
  <c r="G41" i="1"/>
  <c r="B41" i="1"/>
  <c r="A41" i="1"/>
  <c r="G40" i="1"/>
  <c r="B40" i="1"/>
  <c r="A40" i="1"/>
  <c r="G39" i="1"/>
  <c r="B39" i="1"/>
  <c r="A39" i="1"/>
  <c r="G38" i="1"/>
  <c r="B38" i="1"/>
  <c r="A38" i="1"/>
  <c r="G37" i="1"/>
  <c r="B37" i="1"/>
  <c r="A37" i="1"/>
  <c r="G36" i="1"/>
  <c r="B36" i="1"/>
  <c r="A36" i="1"/>
  <c r="G35" i="1"/>
  <c r="B35" i="1"/>
  <c r="A35" i="1"/>
  <c r="G34" i="1"/>
  <c r="B34" i="1"/>
  <c r="A34" i="1"/>
  <c r="G33" i="1"/>
  <c r="B33" i="1"/>
  <c r="A33" i="1"/>
  <c r="G32" i="1"/>
  <c r="B32" i="1"/>
  <c r="A32" i="1"/>
  <c r="G31" i="1"/>
  <c r="B31" i="1"/>
  <c r="A31" i="1"/>
  <c r="G30" i="1"/>
  <c r="B30" i="1"/>
  <c r="A30" i="1"/>
  <c r="G29" i="1"/>
  <c r="B29" i="1"/>
  <c r="A29" i="1"/>
  <c r="G28" i="1"/>
  <c r="B28" i="1"/>
  <c r="A28" i="1"/>
  <c r="G27" i="1"/>
  <c r="B27" i="1"/>
  <c r="A27" i="1"/>
  <c r="G26" i="1"/>
  <c r="B26" i="1"/>
  <c r="A26" i="1"/>
  <c r="G25" i="1"/>
  <c r="B25" i="1"/>
  <c r="A25" i="1"/>
  <c r="G24" i="1"/>
  <c r="B24" i="1"/>
  <c r="G23" i="1"/>
  <c r="B23" i="1"/>
  <c r="A23" i="1"/>
  <c r="G22" i="1"/>
  <c r="B22" i="1"/>
  <c r="A22" i="1"/>
  <c r="G21" i="1"/>
  <c r="B21" i="1"/>
  <c r="A21" i="1"/>
  <c r="G20" i="1"/>
  <c r="B20" i="1"/>
  <c r="A20" i="1"/>
  <c r="G19" i="1"/>
  <c r="B19" i="1"/>
  <c r="A19" i="1"/>
  <c r="G18" i="1"/>
  <c r="B18" i="1"/>
  <c r="A18" i="1"/>
  <c r="G17" i="1"/>
  <c r="B17" i="1"/>
  <c r="A17" i="1"/>
  <c r="G16" i="1"/>
  <c r="B16" i="1"/>
  <c r="A16" i="1"/>
  <c r="G15" i="1"/>
  <c r="B15" i="1"/>
  <c r="G14" i="1"/>
  <c r="B14" i="1"/>
  <c r="A14" i="1"/>
  <c r="G13" i="1"/>
  <c r="B13" i="1"/>
  <c r="G12" i="1"/>
  <c r="B12" i="1"/>
  <c r="G11" i="1"/>
  <c r="B11" i="1"/>
  <c r="A11" i="1"/>
  <c r="G10" i="1"/>
  <c r="B10" i="1"/>
  <c r="G9" i="1"/>
  <c r="B9" i="1"/>
  <c r="G8" i="1"/>
  <c r="B8" i="1"/>
</calcChain>
</file>

<file path=xl/sharedStrings.xml><?xml version="1.0" encoding="utf-8"?>
<sst xmlns="http://schemas.openxmlformats.org/spreadsheetml/2006/main" count="198" uniqueCount="120">
  <si>
    <t>SỞ Y TẾ THÀNH PHỐ HỒ CHÍ MINH</t>
  </si>
  <si>
    <t>BỆNH VIỆN NHÂN DÂN GIA ĐỊNH</t>
  </si>
  <si>
    <t>PHỤ LỤC DANH MỤC HÀNG HÓA MỜI CHÀO GIÁ</t>
  </si>
  <si>
    <t>STT</t>
  </si>
  <si>
    <t>Danh mục
hàng hóa</t>
  </si>
  <si>
    <t>Yêu cầu kỹ thuật</t>
  </si>
  <si>
    <t>Quy cách
đóng gói</t>
  </si>
  <si>
    <t xml:space="preserve">Đơn vị tính nhỏ nhất </t>
  </si>
  <si>
    <t>Số lượng theo gam/ml *</t>
  </si>
  <si>
    <t>Sữa bột dinh dưỡng y học năng lượng chuẩn, đạm nguyên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</si>
  <si>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100g
Năng lượng: tối thiểu 400 kcal; 
Chất đạm (Protid): tối thiểu 15g; 
Chất béo (Lipid): tối thiểu 12g; 
Chất bột đường (Glucid): tối thiểu 50g; 
Chất xơ: tối thiểu 3,5g; 
Có khoáng chất và vitamin; 
Chất béo PUFA (Chất béo không bão hoà nhiều nối đôi): tối thiểu 2,5g.</t>
    </r>
  </si>
  <si>
    <t>Hộp/Lon 300-400g</t>
  </si>
  <si>
    <t>gam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</si>
  <si>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100g
Năng lượng: tối thiểu 400 kcal; 
Chất đạm (Protid): tối thiểu 15g; 
Chất béo (Lipid): tối thiểu 12g; 
Chất bột đường (Glucid): tối thiểu 50g; 
Chất xơ: tối thiểu 3,5g; 
Có khoáng chất và vitamin; 
Chất béo PUFA (Chất béo không bão hoà nhiều nối đôi): tối thiểu 3g.</t>
    </r>
  </si>
  <si>
    <t>Hộp/Lon 800-900g</t>
  </si>
  <si>
    <t>Sữa bột dinh dưỡng y học năng lượng chuẩn, đạm nguyên, có HMB (Beta-hydroxy-beta-methyl butyrate)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</si>
  <si>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2.Tiêu chí kỹ thuật:</t>
    </r>
    <r>
      <rPr>
        <sz val="11"/>
        <color theme="1"/>
        <rFont val="Times New Roman"/>
        <family val="1"/>
      </rPr>
      <t xml:space="preserve"> Tính trên 100g 
 Năng lượng: tối thiểu 400 kcal; 
 Chất đạm: tối thiểu 15g; 
 Chất béo: tối thiểu 12g; 
 Chất tinh bột đường: tối thiểu 50g; 
 Chất xơ: tối thiểu 3,5g; 
 Có khoáng chất và vitamin; 
 Chất béo PUFA (acid béo không BH nhiều nối đôi): tối thiểu 2,5g; 
 Có CaHMB: tối thiểu 0,7g; 
</t>
    </r>
  </si>
  <si>
    <t>Sữa bột dinh dưỡng y học dành cho người bệnh đái tháo đường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</si>
  <si>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100g
Năng lượng: tối thiểu 400kcal; 
Chất đạm (Protid): tối thiểu 15g; 
Chất béo (Lipid): tối thiểu 12g; 
Chất bột đường (Glucid): Tối đa 60% tổng năng lượng; 
Chất xơ: tối thiểu 3,5g; 
Có khoáng chất và vitamin; 
GI (Chỉ số đường huyết): thấp hơn 55; 
Inositol: tối thiểu 200mg; 
Chất béo PUFA (Chất béo không bão hoà nhiều nối đôi): tối thiểu 3g.</t>
    </r>
  </si>
  <si>
    <t>Sữa bột dinh dưỡng y học dành cho người bệnh đái tháo đường có bổ sung Inositol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</si>
  <si>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2.Tiêu chí kỹ thuật: </t>
    </r>
    <r>
      <rPr>
        <sz val="11"/>
        <color theme="1"/>
        <rFont val="Times New Roman"/>
        <family val="1"/>
      </rPr>
      <t>Tính trên 100g 
 Năng lượng: tối thiểu 400 kcal; 
 Chất đạm: tối thiểu 15g; 
 Chất béo: tối thiểu 12g; 
 Chất tinh bột đường: tối đa 60% tổng năng lượng; 
 Chất xơ: tối thiểu 3,5g; 
 Có khoáng chất và vitamin; 
 GI (chỉ số đường huyết): thấp hơn 55; 
 Inositol: tối thiểu 1g; 
 Chất béo PUFA (acid béo không bão hòa nhiều nối đôi): tối thiểu 3g.</t>
    </r>
  </si>
  <si>
    <t>Sữa bột dinh dưỡng y học dành cho người bệnh đái tháo đường kèm bệnh tim mạch</t>
  </si>
  <si>
    <t xml:space="preserve">1. Tiêu chí chất lượng:
Hồ sơ công bố chất lượng sản phẩm phù hợp quy định an toàn thực phẩm được Cục An toàn thực phẩm Bộ Y Tế xác định và còn thời hạn phù hợp theo quy định của pháp luật.
2.Tiêu chí kỹ thuật: Tính trên 100g 
 Năng lượng: tối thiểu 400 kcal; 
 Chất đạm: tối thiểu 15g; 
 Chất béo: tối thiểu 12g; 
 Chất tinh bột đường: tối đa 60% tổng năng lượng; 
 Chất xơ: tối thiểu 3,5g; 
 Có khoáng chất và vitamin; 
 GI (chỉ số đường huyết): thấp hơn 55;  
 Chất béo MUFA (acid béo không bão hòa một nối đôi): tối thiểu 9g.
</t>
  </si>
  <si>
    <t xml:space="preserve">Hộp/Lon
400-500g
</t>
  </si>
  <si>
    <t>Sữa bột dinh dưỡng y học dành cho người bệnh kém hấp thu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</si>
  <si>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100g
Năng lượng: tối thiểu 400 kcal; 
Chất đạm (Protid): tối thiểu 15g; 
Chất béo (Lipid): tối thiểu 12g; 
Chất bột đường (Glucid): tối thiểu 50g; 
Có khoáng chất và vitamin; 
Đạm whey thủy phân: tối thiểu 50% tổng lượng đạm; 
Chất béo MCT (Chất béo chuỗi trung bình - Medium Chain Triglyceride) : tối thiểu 30% tổng lượng chất béo; 
Chất béo PUFA (Chất béo không bão hoà nhiều nối đôi): tối thiểu 1g.</t>
    </r>
  </si>
  <si>
    <t>Sữa bột dinh dưỡng y học dành cho người bệnh đái tháo đường kém hấp thu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</si>
  <si>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 xml:space="preserve">Tính trên 100g
Năng lượng: tối thiểu 400 kcal; 
Chất đạm (Protid): tối thiểu 20g; 
Chất béo (Lipid): tối thiểu 12g; 
Chất bột đường (Glucid): Tối đa 60% tổng năng lượng; 
Có khoáng chất và vitamin; 
Đạm whey thủy phân: tối thiểu 50% tổng lượng đạm; 
Chất béo MCT (Chất béo chuỗi trung bình - Medium Chain Triglyceride) : tối thiểu 30% tổng lượng chất béo; 
Chất béo PUFA (acid béo không bão hòa nhiều nối đôi): tối thiểu 1g.
GI (chỉ số đường huyết): tối đa 55;
</t>
    </r>
  </si>
  <si>
    <t>Sữa bột dinh dưỡng y học dành cho bệnh gan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</si>
  <si>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100g
Năng lượng: tối thiểu 400 kcal; 
Chất đạm (Protid): tối thiểu 15g; 
Chất béo (Lipid): tối thiểu 9g; 
Chất bột đường (Glucid): tối thiểu 50g;
Có khoáng chất và vitamin; 
Chất béo PUFA (Chất béo không bão hoà nhiều nối đôi): tối thiểu 1g;
Acid amin nhánh (BCAA - Branch Chain Amino Acid) : tối thiểu 2,5g.</t>
    </r>
  </si>
  <si>
    <t>Sữa bột dinh dưỡng y học dành cho người bệnh đái tháo đường kèm bệnh thận mạn chưa lọc máu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</si>
  <si>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</t>
    </r>
    <r>
      <rPr>
        <sz val="11"/>
        <color theme="1"/>
        <rFont val="Times New Roman"/>
        <family val="1"/>
      </rPr>
      <t>: Tính trên 100g
Năng lượng: tối thiểu 400 kcal; 
Chất đạm (Protid): tối đa 12g; 
Chất béo (Lipid): tối thiểu 15g; 
Chất bột đường (Glucid): tối đa 60% tổng năng lượng; 
Có khoáng chất và vitamin; 
Kali: tối đa 300mg;
Natri: tối đa 250mg;
Phospho: tối đa 250mg;
GI (chỉ số đường huyết): tối đa 55.</t>
    </r>
  </si>
  <si>
    <t>Sữa bột dinh dưỡng y học dành cho người bệnh đái tháo đường kèm bệnh thận mạn đã lọc máu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</si>
  <si>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100g
Năng lượng: tối thiểu 400 kcal; 
Chất đạm (Protid): tối thiểu 20g; 
Chất béo (Lipid): tối thiểu 15g; 
Chất bột đường (Glucid): tối đa 60% tổng năng lượng; 
Có khoáng chất và vitamin; 
Kali: tối đa 300mg;
Natri: tối đa 250mg;
GI (Chỉ số đường huyết): tối đa 55.</t>
    </r>
  </si>
  <si>
    <t>Sữa bột dinh dưỡng y học đạm nguyên, chứa chất tăng cường miễn dịch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</si>
  <si>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100g
Năng lượng: tối thiểu 400 kcal;
Chất đạm (Protid): tối thiểu 15g;
Chất bột đường (Glucid): Tối đa 60% tổng năng lượng;
Chất béo (Lipid): tối thiểu 10 g;
Có vitamin và khoáng chất;
Thành phần: có chứa Arginin, Omega 3, Nucleotide.</t>
    </r>
  </si>
  <si>
    <t>Hộp/Gói tối đa 100g</t>
  </si>
  <si>
    <t>Bột dinh dưỡng cao năng lượng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</si>
  <si>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100g
Năng lượng: tối thiểu 400 kcal;
Chất đạm (Protid): tối thiểu 15g;
Chất bột đường (Glucid): tối thiểu 50g;
Chất béo (Lipid): tối thiểu 5g;
Thành phần: có chứa bột gạo và các loại đậu.</t>
    </r>
  </si>
  <si>
    <t>Hộp/Gói tối đa 1000g</t>
  </si>
  <si>
    <t>Sữa nước dinh dưỡng y học năng lượng chuẩn, đạm nguyên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</si>
  <si>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95 kcal; 
Chất đạm (Protid): tối thiểu 4g; 
Chất béo (Lipid): tối thiểu 3g; 
Chất bột đường (Glucid): tối thiểu 10g; 
Có khoáng chất và vitamin; 
Chất béo PUFA (Chất béo không bão hoà nhiều nối đôi): tối thiểu 0,5g.</t>
    </r>
  </si>
  <si>
    <t>Chai/hộp
200-250ml</t>
  </si>
  <si>
    <t>ml</t>
  </si>
  <si>
    <t>Sữa nước dinh dưỡng y học năng lượng chuẩn, đạm nguyên, có HMB (Beta-hydroxy-beta-methyl butyrate)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</si>
  <si>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 Năng lượng: tối thiểu 95 kcal; 
 Chất đạm: tối thiểu 4g; 
 Chất béo: tối thiểu 3g; 
 Chất tinh bột đường: tối thiểu 10g; 
 Có khoáng chất và vitamin; 
 Chất béo PUFA (acid béo không bão hòa nhiều nối đôi): tối thiểu 0,5g; 
Có thành phần hỗ trợ tăng khối cơ: chứa HMB (beta-hydroxy-beta-methylbutyrate)
</t>
    </r>
  </si>
  <si>
    <t>Chai/Hộp 200-250ml</t>
  </si>
  <si>
    <t>Sữa nước dinh dưỡng y học năng lượng chuẩn, đạm nguyên nhỏ giọt qua sonde dạ dày (bao gồm dây truyền sản phẩm) đạm thực vật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</si>
  <si>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95 kcal; 
Chất đạm (Protid): tối thiểu 3,5g; 
Chất béo (Lipid): tối thiểu 3g; 
Chất bột đường (Glucid): tối thiểu 10g; 
Có khoáng chất và vitamin; 
Áp suất thẩm thấu: tối đa 400mOsmol/L; 
Chất béo PUFA (Chất béo không bão hoà nhiều nối đôi): tối thiểu 0,5g.
Thành phần: nguyên liệu từ đạm thực vật, không chứa đạm sữa bò
</t>
    </r>
  </si>
  <si>
    <t>Chai/túi/gói/hộp tối đa 1.000ml</t>
  </si>
  <si>
    <t>Sữa nước dinh dưỡng y học năng lượng chuẩn, đạm nguyên nhỏ giọt qua sonde dạ dày (bao gồm dây truyền sản phẩm)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</si>
  <si>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100ml
Năng lượng: tối thiểu 95 kcal; 
Chất đạm (Protid): tối thiểu 3,5g; 
Chất béo (Lipid): tối thiểu 3g; 
Chất bột đường (Glucid): tối thiểu 10g; 
Có khoáng chất và vitamin; 
Áp suất thẩm thấu: tối đa 400mOsmol/L; 
Chất béo PUFA (Chất béo không bão hoà nhiều nối đôi): tối thiểu 0,5g.</t>
    </r>
  </si>
  <si>
    <t>Sữa nước dinh dưỡng y học năng lượng chuẩn dành cho người bệnh đái tháo đường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</si>
  <si>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100ml
Năng lượng: tối thiểu 95 kcal; 
Chất đạm (Protid): tối thiểu 4g; 
Chất béo (Lipid): tối thiểu 3g; 
Chất bột đường (Glucid): tối đa 60% tổng năng lượng; 
Chất xơ: tối thiểu 1,4g; 
Có khoáng chất và vitamin; 
GI (Chỉ số đường huyết): thấp hơn 55; 
PUFA (Chất béo không bão hoà nhiều nối đôi): tối thiểu 0,5g.</t>
    </r>
  </si>
  <si>
    <t>Sữa nước dinh dưỡng y học năng lượng cao, đạm cao dành cho người bệnh đái tháo đường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</si>
  <si>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120 kcal; 
Chất đạm (Protid): tối thiểu 6g; 
Chất béo (Lipid): tối thiểu 4.5g; 
Chất bột đường (Glucid): tối đa 60% tổng năng lượng; 
Chất xơ: tối thiểu 2g; 
Có khoáng chất và vitamin; 
GI (Chỉ số đường huyết): thấp hơn 55; 
MUFA (Chất béo không bão hoà một nối đôi): tối thiểu 2,6g.</t>
    </r>
  </si>
  <si>
    <t>Sữa nước dinh dưỡng y học dành cho người bệnh thận mạn chưa lọc máu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</si>
  <si>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120 kcal; 
Chất đạm (Protid): tối đa 4g;
Chất bột đường (Glucid): tối thiểu 15g; 
Chất béo (Lipid): tối thiểu 7g; 
Kali: tối đa 120mg;
Phospho: tối đa 100mg;
Natri: tối đa 100mg.</t>
    </r>
  </si>
  <si>
    <t>Sữa nước dinh dưỡng y học dành cho người bệnh thận mạn đã lọc máu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</si>
  <si>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120 kcal; 
Chất đạm (Protid): tối thiểu 6g;
Chất bột đường (Glucid): tối thiểu 15g; 
Chất béo (Lipid): tối thiểu 7g; 
Kali: tối đa 120mg;
Phospho: tối đa 100mg;
Natri: tối đa 100mg.
</t>
    </r>
  </si>
  <si>
    <t>Sữa nước dinh dưỡng y học năng lượng cao, đạm cao, dành cho bệnh nhân kém hấp thu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</si>
  <si>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100ml
Năng lượng: tối thiểu 120 kcal; 
Chất đạm (Protid): tối thiểu 6g; 
Chất béo (Lipid): tối thiểu 4,5g; 
Chất bột đường (Glucid): tối thiểu 15g; 
Có khoáng chất và vitamin; 
Đạm whey thủy phân: tối thiểu 50% tổng lượng chất đạm; 
MCT (Chất béo chuỗi trung bình - Medium Chain Triglyceride): tối thiểu 30% trên tổng lượng chất béo; 
Chất béo PUFA (Chất béo không bão hoà nhiều nối đôi): tối thiểu 0,3g.</t>
    </r>
  </si>
  <si>
    <t>Sữa nước dinh dưỡng y học năng lượng chuẩn, nuôi ăn nhỏ giọt dành cho người bệnh đái tháo đường (bao gồm dây truyền sản phẩm)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</si>
  <si>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95 kcal; 
Chất đạm (Protid): tối thiểu 4g; 
Chất béo (Lipid): tối thiểu 3g; 
Chất bột đường (Glucid): tối đa 60% tổng năng lượng; 
Có khoáng chất và vitamin; 
GI (chỉ số đường huyết): thấp hơn 55; 
Áp suất thẩm thấu: tối đa 400mOsmol/L; 
PUFA (Chất béo không bão hoà nhiều nối đôi): tối thiểu 0,5g.
</t>
    </r>
  </si>
  <si>
    <t>Chai/túi tối đa 1.000ml</t>
  </si>
  <si>
    <t>Sữa nước dinh dưỡng y học nuôi ăn qua sonde dành cho người bệnh kém hấp thu (bao gồm dây truyền sản phẩm)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</si>
  <si>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95 kcal; 
Chất đạm (Protid): tối thiểu 3,5g; 
Chất béo (Lipid): tối đa 3g; 
Chất bột đường (Glucid): tối thiểu 10g; 
Có khoáng chất và vitamin; 
Đạm thủy phân: tối thiểu 50% tổng lượng đạm;
MCT (Chất béo chuỗi trung bình - Medium Chain Triglyceride): tối thiểu 30% tổng lượng chất béo.</t>
    </r>
  </si>
  <si>
    <t>Túi/chai tối đa 1.000ml</t>
  </si>
  <si>
    <t>Sữa nước dinh dưỡng y học năng lượng cao, đạm cao, dành cho người bệnh cần hạn chế dịch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</si>
  <si>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100ml
Năng lượng: tối thiểu 120 kcal; 
Chất đạm (Protid): tối thiểu 6g; 
Chất béo (Lipid): tối thiểu 4,5g;
Chất bột đường (Glucid): tối thiểu 15g; 
Có khoáng chất và vitamin; 
Thể tích: tối đa 150ml.</t>
    </r>
  </si>
  <si>
    <t>Chai tối đa 150ml</t>
  </si>
  <si>
    <t>Sữa nước dinh dưỡng y học năng lượng cao, đạm cao, có HMB (Beta-hydroxy-beta-methyl butyrate)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</si>
  <si>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120 kcal; 
Chất đạm (Protid): tối thiểu 6g; 
Chất béo (Lipid): tối thiểu 4,5g; 
Chất bột đường (Glucid): tối thiểu 15g; 
Có khoáng chất và vitamin; 
HMB (Beta-hydroxy-beta-methyl butyrate): tối thiểu 0,5g; </t>
    </r>
  </si>
  <si>
    <t>Sữa nước dinh dưỡng y học năng lượng cao, đạm cao nhỏ giọt qua sonde dạ dày, dành cho bệnh nhân hạn chế dịch (bao gồm dây truyền sản phẩm)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</si>
  <si>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 xml:space="preserve">Tính trên 100ml
Năng lượng: tối thiểu 120 kcal; 
Chất đạm (Protid): tối thiểu 6g; 
Chất béo (Lipid): tối thiểu 4,5g; 
Chất bột đường (Glucid): tối thiểu 15g; 
Có khoáng chất và vitamin; 
Chất béo PUFA (Chất béo không bão hoà nhiều nối đôi): tối thiểu 0,5g.
</t>
    </r>
  </si>
  <si>
    <t>Chai/Túi/Gói/Hộp tối đa 500ml</t>
  </si>
  <si>
    <t>Sữa nước dinh dưỡng y học năng lượng cao, đạm cao, giàu acid béo omega-3 dành cho người bệnh ung thư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</si>
  <si>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120 kcal; 
Chất đạm (Protid): tối thiểu 6g; 
Chất béo (Lipid): tối thiểu 4,5g; 
Chất bột đường (Glucid): tối thiểu 11g; 
Có khoáng chất và vitamin; 
Acid béo omega 3 (EPA và DHA): tối thiểu 400mg; 
Chất béo PUFA (Chất béo không bão hoà nhiều nối đôi): tối thiểu 1,5g;
</t>
    </r>
  </si>
  <si>
    <t>Sữa nước dinh dưỡng y học dành cho người bệnh gan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</si>
  <si>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95 kcal; 
Chất đạm (Protid): tối thiểu 4g; 
Chất béo (Lipid): tối thiểu 3g; 
Chất bột đường (Glucid): tối thiểu 10g; 
Có khoáng chất và vitamin; 
Acid amin nhánh (BCAA - Branch Chain Amino Acid): tối thiểu 30% trên tổng lượng đạm;
MCT (Chất béo chuỗi trung bình - Medium Chain Triglyceride): tối thiểu 30% tổng lượng chất béo.</t>
    </r>
  </si>
  <si>
    <t>Súp xay dinh dưỡng y học đóng sẵn năng lượng chuẩn, đạm nguyên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</si>
  <si>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95kcal;
Chất đạm (Protid): tối thiểu 3g;
Chất béo (Lipid): tối thiểu 3g;
Chất bột đường (Glucid): tối thiểu 10g;
Có vitamin và khoáng chất;
Thành phần: nguyên liệu từ thịt động vật và thực vật, không từ sữa.</t>
    </r>
  </si>
  <si>
    <t>Súp xay dinh dưỡng y học đóng sẵn năng lượng chuẩn, đạm peptid, béo MCT dùng cho bệnh nhân kém hấp thu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</si>
  <si>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100ml
Năng lượng: tối thiểu 95 kcal; 
Chất đạm (Protid): tối thiểu 4g; 
Chất béo (Lipid): tối thiểu 3g; 
Chất bột đường (Glucid): tối thiểu 10g; 
Có khoáng chất và vitamin; 
Đạm peptid: tối thiểu 50% tổng lượng đạm;
Chất béo MCT (Chất béo chuỗi trung bình - Medium Chain Triglyceride): tối thiểu 30% trên tổng lượng chất béo; 
Chất béo PUFA (Chất béo không bão hoà nhiều nối đôi): tối thiểu 0,5g;
Thành phần: nguyên liệu từ thịt động vật và thực vật, không từ sữa.</t>
    </r>
  </si>
  <si>
    <t>Súp xay đóng sẵn dành cho người bệnh đái tháo đường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</si>
  <si>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100ml
Năng lượng: tối thiểu 95 kcal; 
Chất đạm (Protid): tối thiểu 4g; 
Chất béo (Lipid): tối thiểu 3g; 
Chất bột đường (Glucid): tối đa 60% tổng năng lượng;
GI (Chỉ số đường huyết): thấp hơn 55;
Thành phần: nguyên liệu từ thịt động vật và thực vật, không từ sữa.</t>
    </r>
  </si>
  <si>
    <t>Súp xay dinh dưỡng y học đóng sẵn dành cho người bệnh thận mạn chưa lọc máu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</si>
  <si>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120 kcal; 
Chất đạm (Protid): tối đa 4g; 
Chất béo (Lipid): tối thiểu 3g; 
Chất bột đường (Glucid): tối thiểu 15g; 
Kali: tối đa 120mg;
Phospho: tối đa 100mg;
Natri: tối đa 100mg;
Thành phần: nguyên liệu từ thịt động vật và thực vật, không từ sữa.</t>
    </r>
  </si>
  <si>
    <t>Súp xay dinh dưỡng y học đóng sẵn dành cho người bệnh thận mạn đã lọc máu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</si>
  <si>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
Năng lượng: tối thiểu 120 kcal; 
Chất đạm (Protid): tối thiểu 6g; 
Chất béo (Lipid): tối thiểu 3g; 
Chất bột đường (Glucid): tối thiểu 15g; 
Kali: tối đa 120mg;
Phospho: tối đa 100mg;
Natri: tối đa 100mg;
Thành phần: nguyên liệu từ thịt động vật và thực vật, không từ sữa.</t>
    </r>
  </si>
  <si>
    <t>Thực phẩm dinh dưỡng y học bột đạm whey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</si>
  <si>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100g
Protein: tối thiểu 70% tổng năng lượng;
Đạm whey: tối thiểu 70% tổng lượng đạm.</t>
    </r>
  </si>
  <si>
    <t>Gói tối đa 50g</t>
  </si>
  <si>
    <t>Sản phẩm dinh dưỡng đạm nhánh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</si>
  <si>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định của pháp luật.
</t>
    </r>
    <r>
      <rPr>
        <b/>
        <sz val="11"/>
        <color theme="1"/>
        <rFont val="Times New Roman"/>
        <family val="1"/>
      </rPr>
      <t xml:space="preserve">2. Tiêu chí kĩ thuật: </t>
    </r>
    <r>
      <rPr>
        <sz val="11"/>
        <color theme="1"/>
        <rFont val="Times New Roman"/>
        <family val="1"/>
      </rPr>
      <t>Tính trên 10g bột
Leusine: 3,5 - 5g;
Valine: 1,5 - 3g;
Isoleusine: 1,5 - 2,5g.</t>
    </r>
  </si>
  <si>
    <t>Sản phẩm dinh dưỡng y học hỗ trợ lành vết thương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</si>
  <si>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100g bột
Arginin: tối thiểu 16g; 
Glutamine: tối thiểu 16g; 
Kẽm: tối thiểu 10mg.</t>
    </r>
  </si>
  <si>
    <t>Men thủy phân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</si>
  <si>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1ml
Amylase: tối thiểu 20mg.
Lipase tối thiểu 2mg</t>
    </r>
  </si>
  <si>
    <t>Chai/lọ tối đa 100ml</t>
  </si>
  <si>
    <t>Chất xơ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</si>
  <si>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hoặc Bản tự công bố sản phẩm phù hợp theo quy </t>
    </r>
    <r>
      <rPr>
        <b/>
        <sz val="11"/>
        <color theme="1"/>
        <rFont val="Times New Roman"/>
        <family val="1"/>
      </rPr>
      <t>định của pháp luật.</t>
    </r>
    <r>
      <rPr>
        <sz val="11"/>
        <color theme="1"/>
        <rFont val="Times New Roman"/>
        <family val="1"/>
      </rPr>
      <t xml:space="preserve">
2. Tiêu chí kỹ thuật: Tính trên 100g
Chất xơ hòa tan: tối thiểu 70g.</t>
    </r>
  </si>
  <si>
    <t>Hộp/Gói tối đa 250g</t>
  </si>
  <si>
    <t>Sữa bột dinh dưỡng sử dụng cho trẻ sơ sinh 0-6 tháng tuổi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</si>
  <si>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>2. Tiêu chí kỹ thuật:</t>
    </r>
    <r>
      <rPr>
        <sz val="11"/>
        <color theme="1"/>
        <rFont val="Times New Roman"/>
        <family val="1"/>
      </rPr>
      <t xml:space="preserve"> Tính trên 100ml pha chuẩn
Năng lượng: tối thiểu 60kcal;
Chất đạm (Protid): tối thiểu 1g;
Chất bột đường (Glucid): tối thiểu 6g;
Chất béo (Lipid): tối thiểu 2,6g;
Acid Linoleic: tối thiểu 0,5g;
HMO (Human Milk Oligosaccharide): tối thiểu 100mg.</t>
    </r>
  </si>
  <si>
    <t>Hộp/Lon 350-400g</t>
  </si>
  <si>
    <t>Sữa bột dinh dưỡng sử dụng cho trẻ sơ sinh nhẹ cân hoặc thiếu tháng 0-6 tháng tuổi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</si>
  <si>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100ml pha chuẩn
Năng lượng: tối thiểu 80 kcal;
Chất đạm (Protid): tối thiểu 1.8g;
Chất béo (Lipid): tối thiểu 2,6g;
Chất bột đường (Glucid): tối thiểu 6g;
Thành phần: có chứa chất béo MCT (Chất béo chuỗi trung bình - Medium Chain Triglyceride), đạm whey.</t>
    </r>
  </si>
  <si>
    <t>Sữa bột dinh dưỡng chứa đạm thủy phân một phần dành cho trẻ sơ sinh 0-6 tháng tuổi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</si>
  <si>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100ml pha chuẩn
Năng lượng: tối thiểu 60kcal;
Chất đạm (Protid): tối thiểu 1g;
Chất bột đường (Glucid): tối thiểu 6g;
Chất béo (Lipid): tối thiểu 2,6g;
Acid Linoleic: tối thiểu 0,5g;
Thành phần: có chứa đạm whey thủy phân một phần.</t>
    </r>
  </si>
  <si>
    <t>Sữa bột dinh dưỡng y học chứa đạm thủy phân toàn phần dành cho trẻ sơ sinh 0-6 tháng tuổi</t>
  </si>
  <si>
    <r>
      <rPr>
        <b/>
        <sz val="11"/>
        <color theme="1"/>
        <rFont val="Times New Roman"/>
        <family val="1"/>
      </rPr>
      <t>1. Tiêu chí chất lượng:</t>
    </r>
    <r>
      <rPr>
        <sz val="11"/>
        <color theme="1"/>
        <rFont val="Times New Roman"/>
        <family val="1"/>
      </rPr>
      <t xml:space="preserve">
Hồ sơ công bố chất lượng sản phẩm phù hợp quy định an toàn thực phẩm được Cục An toàn thực phẩm Bộ Y Tế xác định và còn thời hạn phù hợp theo quy định của pháp luật.
</t>
    </r>
    <r>
      <rPr>
        <b/>
        <sz val="11"/>
        <color theme="1"/>
        <rFont val="Times New Roman"/>
        <family val="1"/>
      </rPr>
      <t xml:space="preserve">2. Tiêu chí kỹ thuật: </t>
    </r>
    <r>
      <rPr>
        <sz val="11"/>
        <color theme="1"/>
        <rFont val="Times New Roman"/>
        <family val="1"/>
      </rPr>
      <t>Tính trên 100ml pha chuẩn
Năng lượng: tối thiểu 60kcal;
Chất đạm (Protid): tối thiểu 1g;
Chất bột đường (Glucid): tối thiểu 6g;
Chất béo (Lipid): tối thiểu 2,6g;
Acid Linoleic: tối thiểu 0,5g;
Thành phần: có chứa đạm thuỷ phân toàn phần.</t>
    </r>
  </si>
  <si>
    <t>Thực phẩm dinh dưỡng y học dung dịch Carbohydrate cho bệnh nhân phẫu thuật</t>
  </si>
  <si>
    <t xml:space="preserve">1. Tiêu chí chất lượng:
Hồ sơ công bố chất lượng sản phẩm phù hợp quy định an toàn thực phẩm được Cục An toàn thực phẩm Bộ Y Tế xác định và còn thời hạn phù hợp theo quy định của pháp luật.
2. Tiêu chí kỹ thuật: Tính trên 100ml
Năng lượng: tối thiểu 50 kcal; 
Chất bột đường (Glucid): tối thiểu 12,5g; 
Có chứa carbohydrate phức (Maltodextrin), không chứa đường đơn 
Có khoáng chất và vitamin
</t>
  </si>
  <si>
    <t>Sản phẩm dinh dưỡng y học dành cho người bệnh gan giàu BCAA</t>
  </si>
  <si>
    <t xml:space="preserve">1. Tiêu chí chất lượng:
Hồ sơ công bố chất lượng sản phẩm phù hợp quy định an toàn thực phẩm được Cục An toàn thực phẩm Bộ Y Tế xác định và còn thời hạn phù hợp theo quy định của pháp luật.
2. Tiêu chí kỹ thuật: Tính trên 100g
Năng lượng: tối thiểu 400 kcal; 
Chất đạm (Protid): tối thiểu 15g; 
Chất béo (Lipid): dưới 30% tổng năng lượng
Chất bột đường (Glucid): tối thiểu 50g;
Có khoáng chất và vitamin; 
Acid amin nhánh (BCAA - Branch Chain Amino Acid) : 35-45% tổng lượng đạm
</t>
  </si>
  <si>
    <t>Sữa nước dinh dưỡng y học năng lượng cao, đạm cao, giàu EPA+DHA dành cho người bệnh ung thư</t>
  </si>
  <si>
    <t xml:space="preserve">1. Tiêu chí chất lượng:
Hồ sơ công bố chất lượng sản phẩm phù hợp quy định an toàn thực phẩm được Cục An toàn thực phẩm Bộ Y Tế xác định và còn thời hạn phù hợp theo quy định của pháp luật.
2. Tiêu chí kỹ thuật: Tính trên 100ml
Năng lượng: tối thiểu 120 kcal; 
Chất đạm (Protid): tối thiểu 6g; 
Chất béo (Lipid): tối thiểu 4,5g; 
Chất bột đường (Glucid): tối thiểu 11g; 
Có khoáng chất và vitamin; 
EPA (Eicosapentaenoic Acid): tối thiểu 300mg
DHA (Docosahexaenoic Acid): tối thiểu 150mg; 
Chất béo PUFA (Chất béo không bão hoà nhiều nối đôi): tối thiểu 1,5g;
</t>
  </si>
  <si>
    <t>* : Số lượng trên chỉ là số lượng mà Bệnh viện dự kiến, có thể thay đổi tùy thuộc vào nhu cầu và giá thuốc</t>
  </si>
  <si>
    <t xml:space="preserve">(Đính kèm Thông báo số             /TB-BVNDGĐ ngày     tháng      năm 2026 của Bệnh viện Nhân Dân Gia Định)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</si>
</sst>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ptos Narrow"/>
      <family val="2"/>
      <charset val="163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165" fontId="3" fillId="0" borderId="0" xfId="2" applyNumberFormat="1" applyFont="1" applyFill="1" applyAlignment="1">
      <alignment horizontal="center" vertical="center"/>
    </xf>
    <xf numFmtId="3" fontId="3" fillId="0" borderId="0" xfId="2" applyNumberFormat="1" applyFont="1" applyFill="1" applyAlignment="1">
      <alignment horizontal="center" vertical="top"/>
    </xf>
    <xf numFmtId="3" fontId="9" fillId="0" borderId="1" xfId="2" applyNumberFormat="1" applyFont="1" applyFill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top" wrapText="1"/>
    </xf>
    <xf numFmtId="3" fontId="11" fillId="0" borderId="1" xfId="2" applyNumberFormat="1" applyFont="1" applyFill="1" applyBorder="1" applyAlignment="1">
      <alignment horizontal="center" vertical="top" wrapText="1"/>
    </xf>
    <xf numFmtId="3" fontId="6" fillId="0" borderId="0" xfId="2" applyNumberFormat="1" applyFont="1" applyFill="1" applyAlignment="1">
      <alignment horizontal="center" vertical="top"/>
    </xf>
    <xf numFmtId="165" fontId="6" fillId="0" borderId="0" xfId="2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top"/>
    </xf>
    <xf numFmtId="0" fontId="3" fillId="0" borderId="0" xfId="1" applyFont="1" applyFill="1" applyAlignment="1">
      <alignment vertical="top"/>
    </xf>
    <xf numFmtId="0" fontId="3" fillId="0" borderId="0" xfId="1" applyFont="1" applyFill="1"/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top"/>
    </xf>
    <xf numFmtId="0" fontId="6" fillId="0" borderId="0" xfId="3" applyFont="1" applyFill="1"/>
    <xf numFmtId="0" fontId="7" fillId="0" borderId="0" xfId="3" applyFont="1" applyFill="1"/>
    <xf numFmtId="0" fontId="9" fillId="0" borderId="1" xfId="1" applyFont="1" applyFill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1" fontId="11" fillId="0" borderId="1" xfId="1" applyNumberFormat="1" applyFont="1" applyFill="1" applyBorder="1" applyAlignment="1">
      <alignment horizontal="center" vertical="center" shrinkToFit="1"/>
    </xf>
    <xf numFmtId="1" fontId="11" fillId="0" borderId="1" xfId="1" applyNumberFormat="1" applyFont="1" applyFill="1" applyBorder="1" applyAlignment="1">
      <alignment horizontal="center" vertical="top" shrinkToFit="1"/>
    </xf>
    <xf numFmtId="0" fontId="11" fillId="0" borderId="1" xfId="1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3" fontId="3" fillId="0" borderId="0" xfId="1" applyNumberFormat="1" applyFont="1" applyFill="1"/>
    <xf numFmtId="0" fontId="3" fillId="0" borderId="0" xfId="1" applyFont="1" applyFill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1" applyFont="1" applyFill="1" applyBorder="1" applyAlignment="1">
      <alignment horizontal="left" vertical="center" wrapText="1"/>
    </xf>
    <xf numFmtId="0" fontId="6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center" vertical="center"/>
    </xf>
  </cellXfs>
  <cellStyles count="6">
    <cellStyle name="Comma 2" xfId="2" xr:uid="{49811154-9C9E-48D5-A10B-33E7B8432E7B}"/>
    <cellStyle name="Comma 2 2" xfId="5" xr:uid="{D5982129-A86A-4749-ADDB-0CEAE8029626}"/>
    <cellStyle name="Normal" xfId="0" builtinId="0"/>
    <cellStyle name="Normal 2 2" xfId="1" xr:uid="{B91AFB42-C6BF-4D5B-97A1-CA42CF7C1043}"/>
    <cellStyle name="Normal 3" xfId="3" xr:uid="{4684BC94-035D-4342-B573-24FD4E6DC7FA}"/>
    <cellStyle name="Normal 4" xfId="4" xr:uid="{2367E6D6-7D5D-436A-B1C1-98418BB1DB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EF17-5BF3-4502-821F-708414C6EA1B}">
  <sheetPr>
    <tabColor rgb="FFFFFF00"/>
    <pageSetUpPr fitToPage="1"/>
  </sheetPr>
  <dimension ref="A1:G55"/>
  <sheetViews>
    <sheetView tabSelected="1" view="pageBreakPreview" topLeftCell="B8" zoomScale="106" zoomScaleNormal="85" zoomScaleSheetLayoutView="106" workbookViewId="0">
      <selection activeCell="E9" sqref="E9"/>
    </sheetView>
  </sheetViews>
  <sheetFormatPr defaultColWidth="8.7109375" defaultRowHeight="13.5" x14ac:dyDescent="0.25"/>
  <cols>
    <col min="1" max="1" width="5" style="11" hidden="1" customWidth="1"/>
    <col min="2" max="2" width="5" style="10" customWidth="1"/>
    <col min="3" max="3" width="14.85546875" style="10" customWidth="1"/>
    <col min="4" max="4" width="59.85546875" style="10" customWidth="1"/>
    <col min="5" max="5" width="11.5703125" style="27" customWidth="1"/>
    <col min="6" max="6" width="10.5703125" style="1" customWidth="1"/>
    <col min="7" max="7" width="14.5703125" style="2" customWidth="1"/>
    <col min="8" max="16384" width="8.7109375" style="11"/>
  </cols>
  <sheetData>
    <row r="1" spans="1:7" ht="15.75" x14ac:dyDescent="0.25">
      <c r="A1" s="8" t="s">
        <v>0</v>
      </c>
      <c r="B1" s="9" t="s">
        <v>0</v>
      </c>
    </row>
    <row r="2" spans="1:7" ht="15.75" x14ac:dyDescent="0.25">
      <c r="A2" s="12" t="s">
        <v>1</v>
      </c>
      <c r="B2" s="13" t="s">
        <v>1</v>
      </c>
    </row>
    <row r="4" spans="1:7" ht="20.25" x14ac:dyDescent="0.3">
      <c r="A4" s="14"/>
      <c r="B4" s="30" t="s">
        <v>2</v>
      </c>
      <c r="C4" s="30"/>
      <c r="D4" s="30"/>
      <c r="E4" s="30"/>
      <c r="F4" s="30"/>
      <c r="G4" s="30"/>
    </row>
    <row r="5" spans="1:7" ht="18.75" x14ac:dyDescent="0.3">
      <c r="A5" s="15"/>
      <c r="B5" s="31" t="s">
        <v>119</v>
      </c>
      <c r="C5" s="31"/>
      <c r="D5" s="31"/>
      <c r="E5" s="31"/>
      <c r="F5" s="31"/>
      <c r="G5" s="31"/>
    </row>
    <row r="7" spans="1:7" s="17" customFormat="1" ht="43.5" customHeight="1" x14ac:dyDescent="0.2">
      <c r="A7" s="16" t="s">
        <v>3</v>
      </c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3" t="s">
        <v>8</v>
      </c>
    </row>
    <row r="8" spans="1:7" ht="182.25" customHeight="1" x14ac:dyDescent="0.25">
      <c r="A8" s="18"/>
      <c r="B8" s="19">
        <f>SUBTOTAL(103,$C$8:C8)</f>
        <v>1</v>
      </c>
      <c r="C8" s="20" t="s">
        <v>9</v>
      </c>
      <c r="D8" s="20" t="s">
        <v>10</v>
      </c>
      <c r="E8" s="21" t="s">
        <v>11</v>
      </c>
      <c r="F8" s="4" t="s">
        <v>12</v>
      </c>
      <c r="G8" s="5">
        <f>400*1000</f>
        <v>400000</v>
      </c>
    </row>
    <row r="9" spans="1:7" ht="182.25" customHeight="1" x14ac:dyDescent="0.25">
      <c r="A9" s="18"/>
      <c r="B9" s="19">
        <f>SUBTOTAL(103,$C$8:C9)</f>
        <v>2</v>
      </c>
      <c r="C9" s="20" t="s">
        <v>9</v>
      </c>
      <c r="D9" s="20" t="s">
        <v>13</v>
      </c>
      <c r="E9" s="21" t="s">
        <v>14</v>
      </c>
      <c r="F9" s="4" t="s">
        <v>12</v>
      </c>
      <c r="G9" s="5">
        <f>200*900</f>
        <v>180000</v>
      </c>
    </row>
    <row r="10" spans="1:7" ht="197.25" customHeight="1" x14ac:dyDescent="0.25">
      <c r="A10" s="18"/>
      <c r="B10" s="19">
        <f>SUBTOTAL(103,$C$8:C10)</f>
        <v>3</v>
      </c>
      <c r="C10" s="22" t="s">
        <v>15</v>
      </c>
      <c r="D10" s="20" t="s">
        <v>16</v>
      </c>
      <c r="E10" s="21" t="s">
        <v>11</v>
      </c>
      <c r="F10" s="4" t="s">
        <v>12</v>
      </c>
      <c r="G10" s="5">
        <f>1000*380</f>
        <v>380000</v>
      </c>
    </row>
    <row r="11" spans="1:7" ht="217.5" customHeight="1" x14ac:dyDescent="0.25">
      <c r="A11" s="18">
        <f>SUBTOTAL(103,$C$8:C11)</f>
        <v>4</v>
      </c>
      <c r="B11" s="19">
        <f>SUBTOTAL(103,$C$8:C11)</f>
        <v>4</v>
      </c>
      <c r="C11" s="20" t="s">
        <v>17</v>
      </c>
      <c r="D11" s="20" t="s">
        <v>18</v>
      </c>
      <c r="E11" s="21" t="s">
        <v>14</v>
      </c>
      <c r="F11" s="4" t="s">
        <v>12</v>
      </c>
      <c r="G11" s="5">
        <f>1200*900</f>
        <v>1080000</v>
      </c>
    </row>
    <row r="12" spans="1:7" ht="210.75" customHeight="1" x14ac:dyDescent="0.25">
      <c r="A12" s="18"/>
      <c r="B12" s="19">
        <f>SUBTOTAL(103,$C$8:C12)</f>
        <v>5</v>
      </c>
      <c r="C12" s="20" t="s">
        <v>19</v>
      </c>
      <c r="D12" s="20" t="s">
        <v>20</v>
      </c>
      <c r="E12" s="21" t="s">
        <v>11</v>
      </c>
      <c r="F12" s="4" t="s">
        <v>12</v>
      </c>
      <c r="G12" s="5">
        <f>600*380</f>
        <v>228000</v>
      </c>
    </row>
    <row r="13" spans="1:7" ht="194.25" customHeight="1" x14ac:dyDescent="0.25">
      <c r="A13" s="23"/>
      <c r="B13" s="19">
        <f>SUBTOTAL(103,$C$8:C13)</f>
        <v>6</v>
      </c>
      <c r="C13" s="20" t="s">
        <v>21</v>
      </c>
      <c r="D13" s="20" t="s">
        <v>22</v>
      </c>
      <c r="E13" s="21" t="s">
        <v>23</v>
      </c>
      <c r="F13" s="4" t="s">
        <v>12</v>
      </c>
      <c r="G13" s="24">
        <f>100*400</f>
        <v>40000</v>
      </c>
    </row>
    <row r="14" spans="1:7" ht="213.75" customHeight="1" x14ac:dyDescent="0.25">
      <c r="A14" s="18">
        <f>SUBTOTAL(103,$C$8:C14)</f>
        <v>7</v>
      </c>
      <c r="B14" s="19">
        <f>SUBTOTAL(103,$C$8:C14)</f>
        <v>7</v>
      </c>
      <c r="C14" s="20" t="s">
        <v>24</v>
      </c>
      <c r="D14" s="20" t="s">
        <v>25</v>
      </c>
      <c r="E14" s="21" t="s">
        <v>11</v>
      </c>
      <c r="F14" s="4" t="s">
        <v>12</v>
      </c>
      <c r="G14" s="5">
        <f>100*400</f>
        <v>40000</v>
      </c>
    </row>
    <row r="15" spans="1:7" ht="231" customHeight="1" x14ac:dyDescent="0.25">
      <c r="A15" s="18"/>
      <c r="B15" s="19">
        <f>SUBTOTAL(103,$C$8:C15)</f>
        <v>8</v>
      </c>
      <c r="C15" s="20" t="s">
        <v>26</v>
      </c>
      <c r="D15" s="20" t="s">
        <v>27</v>
      </c>
      <c r="E15" s="21" t="s">
        <v>11</v>
      </c>
      <c r="F15" s="4" t="s">
        <v>12</v>
      </c>
      <c r="G15" s="5">
        <f>100*400</f>
        <v>40000</v>
      </c>
    </row>
    <row r="16" spans="1:7" ht="185.25" customHeight="1" x14ac:dyDescent="0.25">
      <c r="A16" s="18">
        <f>SUBTOTAL(103,$C$8:C16)</f>
        <v>9</v>
      </c>
      <c r="B16" s="19">
        <f>SUBTOTAL(103,$C$8:C16)</f>
        <v>9</v>
      </c>
      <c r="C16" s="20" t="s">
        <v>28</v>
      </c>
      <c r="D16" s="20" t="s">
        <v>29</v>
      </c>
      <c r="E16" s="21" t="s">
        <v>11</v>
      </c>
      <c r="F16" s="4" t="s">
        <v>12</v>
      </c>
      <c r="G16" s="5">
        <f>600*400</f>
        <v>240000</v>
      </c>
    </row>
    <row r="17" spans="1:7" ht="214.5" customHeight="1" x14ac:dyDescent="0.25">
      <c r="A17" s="18">
        <f>SUBTOTAL(103,$C$8:C17)</f>
        <v>10</v>
      </c>
      <c r="B17" s="19">
        <f>SUBTOTAL(103,$C$8:C17)</f>
        <v>10</v>
      </c>
      <c r="C17" s="20" t="s">
        <v>30</v>
      </c>
      <c r="D17" s="20" t="s">
        <v>31</v>
      </c>
      <c r="E17" s="21" t="s">
        <v>11</v>
      </c>
      <c r="F17" s="4" t="s">
        <v>12</v>
      </c>
      <c r="G17" s="5">
        <f>1300*400</f>
        <v>520000</v>
      </c>
    </row>
    <row r="18" spans="1:7" ht="198" customHeight="1" x14ac:dyDescent="0.25">
      <c r="A18" s="18">
        <f>SUBTOTAL(103,$C$8:C18)</f>
        <v>11</v>
      </c>
      <c r="B18" s="19">
        <f>SUBTOTAL(103,$C$8:C18)</f>
        <v>11</v>
      </c>
      <c r="C18" s="20" t="s">
        <v>32</v>
      </c>
      <c r="D18" s="20" t="s">
        <v>33</v>
      </c>
      <c r="E18" s="21" t="s">
        <v>11</v>
      </c>
      <c r="F18" s="4" t="s">
        <v>12</v>
      </c>
      <c r="G18" s="5">
        <f>200*400</f>
        <v>80000</v>
      </c>
    </row>
    <row r="19" spans="1:7" ht="170.25" customHeight="1" x14ac:dyDescent="0.25">
      <c r="A19" s="18">
        <f>SUBTOTAL(103,$C$8:C19)</f>
        <v>12</v>
      </c>
      <c r="B19" s="19">
        <f>SUBTOTAL(103,$C$8:C19)</f>
        <v>12</v>
      </c>
      <c r="C19" s="20" t="s">
        <v>34</v>
      </c>
      <c r="D19" s="20" t="s">
        <v>35</v>
      </c>
      <c r="E19" s="21" t="s">
        <v>36</v>
      </c>
      <c r="F19" s="4" t="s">
        <v>12</v>
      </c>
      <c r="G19" s="5">
        <f>3500*74</f>
        <v>259000</v>
      </c>
    </row>
    <row r="20" spans="1:7" ht="157.5" customHeight="1" x14ac:dyDescent="0.25">
      <c r="A20" s="18">
        <f>SUBTOTAL(103,$C$8:C20)</f>
        <v>13</v>
      </c>
      <c r="B20" s="19">
        <f>SUBTOTAL(103,$C$8:C20)</f>
        <v>13</v>
      </c>
      <c r="C20" s="20" t="s">
        <v>37</v>
      </c>
      <c r="D20" s="20" t="s">
        <v>38</v>
      </c>
      <c r="E20" s="21" t="s">
        <v>39</v>
      </c>
      <c r="F20" s="4" t="s">
        <v>12</v>
      </c>
      <c r="G20" s="5">
        <f>13000*400</f>
        <v>5200000</v>
      </c>
    </row>
    <row r="21" spans="1:7" ht="171" customHeight="1" x14ac:dyDescent="0.25">
      <c r="A21" s="18">
        <f>SUBTOTAL(103,$C$8:C21)</f>
        <v>14</v>
      </c>
      <c r="B21" s="19">
        <f>SUBTOTAL(103,$C$8:C21)</f>
        <v>14</v>
      </c>
      <c r="C21" s="20" t="s">
        <v>40</v>
      </c>
      <c r="D21" s="20" t="s">
        <v>41</v>
      </c>
      <c r="E21" s="21" t="s">
        <v>42</v>
      </c>
      <c r="F21" s="4" t="s">
        <v>43</v>
      </c>
      <c r="G21" s="5">
        <f>15000*237</f>
        <v>3555000</v>
      </c>
    </row>
    <row r="22" spans="1:7" ht="198" customHeight="1" x14ac:dyDescent="0.25">
      <c r="A22" s="18">
        <f>SUBTOTAL(103,$C$8:C22)</f>
        <v>15</v>
      </c>
      <c r="B22" s="19">
        <f>SUBTOTAL(103,$C$8:C22)</f>
        <v>15</v>
      </c>
      <c r="C22" s="20" t="s">
        <v>44</v>
      </c>
      <c r="D22" s="20" t="s">
        <v>45</v>
      </c>
      <c r="E22" s="21" t="s">
        <v>46</v>
      </c>
      <c r="F22" s="4" t="s">
        <v>43</v>
      </c>
      <c r="G22" s="5">
        <f>6500*237</f>
        <v>1540500</v>
      </c>
    </row>
    <row r="23" spans="1:7" ht="201.75" customHeight="1" x14ac:dyDescent="0.25">
      <c r="A23" s="18">
        <f>SUBTOTAL(103,$C$8:C23)</f>
        <v>16</v>
      </c>
      <c r="B23" s="19">
        <f>SUBTOTAL(103,$C$8:C23)</f>
        <v>16</v>
      </c>
      <c r="C23" s="25" t="s">
        <v>47</v>
      </c>
      <c r="D23" s="20" t="s">
        <v>48</v>
      </c>
      <c r="E23" s="21" t="s">
        <v>49</v>
      </c>
      <c r="F23" s="4" t="s">
        <v>43</v>
      </c>
      <c r="G23" s="5">
        <f>300*500</f>
        <v>150000</v>
      </c>
    </row>
    <row r="24" spans="1:7" ht="188.25" customHeight="1" x14ac:dyDescent="0.25">
      <c r="A24" s="18"/>
      <c r="B24" s="19">
        <f>SUBTOTAL(103,$C$8:C24)</f>
        <v>17</v>
      </c>
      <c r="C24" s="25" t="s">
        <v>50</v>
      </c>
      <c r="D24" s="20" t="s">
        <v>51</v>
      </c>
      <c r="E24" s="21" t="s">
        <v>49</v>
      </c>
      <c r="F24" s="4" t="s">
        <v>43</v>
      </c>
      <c r="G24" s="5">
        <f>300*500</f>
        <v>150000</v>
      </c>
    </row>
    <row r="25" spans="1:7" ht="200.25" customHeight="1" x14ac:dyDescent="0.25">
      <c r="A25" s="18">
        <f>SUBTOTAL(103,$C$8:C25)</f>
        <v>18</v>
      </c>
      <c r="B25" s="19">
        <f>SUBTOTAL(103,$C$8:C25)</f>
        <v>18</v>
      </c>
      <c r="C25" s="20" t="s">
        <v>52</v>
      </c>
      <c r="D25" s="20" t="s">
        <v>53</v>
      </c>
      <c r="E25" s="21" t="s">
        <v>46</v>
      </c>
      <c r="F25" s="4" t="s">
        <v>43</v>
      </c>
      <c r="G25" s="5">
        <f>13000*220</f>
        <v>2860000</v>
      </c>
    </row>
    <row r="26" spans="1:7" ht="201.75" customHeight="1" x14ac:dyDescent="0.25">
      <c r="A26" s="18">
        <f>SUBTOTAL(103,$C$8:C26)</f>
        <v>19</v>
      </c>
      <c r="B26" s="19">
        <f>SUBTOTAL(103,$C$8:C26)</f>
        <v>19</v>
      </c>
      <c r="C26" s="25" t="s">
        <v>54</v>
      </c>
      <c r="D26" s="20" t="s">
        <v>55</v>
      </c>
      <c r="E26" s="21" t="s">
        <v>46</v>
      </c>
      <c r="F26" s="4" t="s">
        <v>43</v>
      </c>
      <c r="G26" s="5">
        <f>3000*200</f>
        <v>600000</v>
      </c>
    </row>
    <row r="27" spans="1:7" ht="183" customHeight="1" x14ac:dyDescent="0.25">
      <c r="A27" s="18">
        <f>SUBTOTAL(103,$C$8:C27)</f>
        <v>20</v>
      </c>
      <c r="B27" s="19">
        <f>SUBTOTAL(103,$C$8:C27)</f>
        <v>20</v>
      </c>
      <c r="C27" s="20" t="s">
        <v>56</v>
      </c>
      <c r="D27" s="20" t="s">
        <v>57</v>
      </c>
      <c r="E27" s="21" t="s">
        <v>46</v>
      </c>
      <c r="F27" s="4" t="s">
        <v>43</v>
      </c>
      <c r="G27" s="5">
        <f>2000*200</f>
        <v>400000</v>
      </c>
    </row>
    <row r="28" spans="1:7" ht="183" customHeight="1" x14ac:dyDescent="0.25">
      <c r="A28" s="18">
        <f>SUBTOTAL(103,$C$8:C28)</f>
        <v>21</v>
      </c>
      <c r="B28" s="19">
        <f>SUBTOTAL(103,$C$8:C28)</f>
        <v>21</v>
      </c>
      <c r="C28" s="20" t="s">
        <v>58</v>
      </c>
      <c r="D28" s="20" t="s">
        <v>59</v>
      </c>
      <c r="E28" s="21" t="s">
        <v>42</v>
      </c>
      <c r="F28" s="4" t="s">
        <v>43</v>
      </c>
      <c r="G28" s="5">
        <f>1200*200</f>
        <v>240000</v>
      </c>
    </row>
    <row r="29" spans="1:7" ht="216" customHeight="1" x14ac:dyDescent="0.25">
      <c r="A29" s="18">
        <f>SUBTOTAL(103,$C$8:C29)</f>
        <v>22</v>
      </c>
      <c r="B29" s="19">
        <f>SUBTOTAL(103,$C$8:C29)</f>
        <v>22</v>
      </c>
      <c r="C29" s="20" t="s">
        <v>60</v>
      </c>
      <c r="D29" s="20" t="s">
        <v>61</v>
      </c>
      <c r="E29" s="21" t="s">
        <v>46</v>
      </c>
      <c r="F29" s="4" t="s">
        <v>43</v>
      </c>
      <c r="G29" s="5">
        <f>11000*200</f>
        <v>2200000</v>
      </c>
    </row>
    <row r="30" spans="1:7" ht="203.25" customHeight="1" x14ac:dyDescent="0.25">
      <c r="A30" s="18">
        <f>SUBTOTAL(103,$C$8:C30)</f>
        <v>23</v>
      </c>
      <c r="B30" s="19">
        <f>SUBTOTAL(103,$C$8:C30)</f>
        <v>23</v>
      </c>
      <c r="C30" s="20" t="s">
        <v>62</v>
      </c>
      <c r="D30" s="20" t="s">
        <v>63</v>
      </c>
      <c r="E30" s="21" t="s">
        <v>64</v>
      </c>
      <c r="F30" s="4" t="s">
        <v>43</v>
      </c>
      <c r="G30" s="5">
        <f>1000*500</f>
        <v>500000</v>
      </c>
    </row>
    <row r="31" spans="1:7" ht="199.5" customHeight="1" x14ac:dyDescent="0.25">
      <c r="A31" s="18">
        <f>SUBTOTAL(103,$C$8:C31)</f>
        <v>24</v>
      </c>
      <c r="B31" s="19">
        <f>SUBTOTAL(103,$C$8:C31)</f>
        <v>24</v>
      </c>
      <c r="C31" s="20" t="s">
        <v>65</v>
      </c>
      <c r="D31" s="20" t="s">
        <v>66</v>
      </c>
      <c r="E31" s="21" t="s">
        <v>67</v>
      </c>
      <c r="F31" s="4" t="s">
        <v>43</v>
      </c>
      <c r="G31" s="5">
        <f>100*500</f>
        <v>50000</v>
      </c>
    </row>
    <row r="32" spans="1:7" ht="166.5" customHeight="1" x14ac:dyDescent="0.25">
      <c r="A32" s="18">
        <f>SUBTOTAL(103,$C$8:C32)</f>
        <v>25</v>
      </c>
      <c r="B32" s="19">
        <f>SUBTOTAL(103,$C$8:C32)</f>
        <v>25</v>
      </c>
      <c r="C32" s="20" t="s">
        <v>68</v>
      </c>
      <c r="D32" s="20" t="s">
        <v>69</v>
      </c>
      <c r="E32" s="21" t="s">
        <v>70</v>
      </c>
      <c r="F32" s="4" t="s">
        <v>43</v>
      </c>
      <c r="G32" s="5">
        <f>4000*125</f>
        <v>500000</v>
      </c>
    </row>
    <row r="33" spans="1:7" ht="171" customHeight="1" x14ac:dyDescent="0.25">
      <c r="A33" s="18">
        <f>SUBTOTAL(103,$C$8:C33)</f>
        <v>26</v>
      </c>
      <c r="B33" s="19">
        <f>SUBTOTAL(103,$C$8:C33)</f>
        <v>26</v>
      </c>
      <c r="C33" s="20" t="s">
        <v>71</v>
      </c>
      <c r="D33" s="20" t="s">
        <v>72</v>
      </c>
      <c r="E33" s="21" t="s">
        <v>46</v>
      </c>
      <c r="F33" s="4" t="s">
        <v>43</v>
      </c>
      <c r="G33" s="5">
        <f>12500*220</f>
        <v>2750000</v>
      </c>
    </row>
    <row r="34" spans="1:7" ht="200.25" customHeight="1" x14ac:dyDescent="0.25">
      <c r="A34" s="18">
        <f>SUBTOTAL(103,$C$8:C34)</f>
        <v>27</v>
      </c>
      <c r="B34" s="19">
        <f>SUBTOTAL(103,$C$8:C34)</f>
        <v>27</v>
      </c>
      <c r="C34" s="20" t="s">
        <v>73</v>
      </c>
      <c r="D34" s="20" t="s">
        <v>74</v>
      </c>
      <c r="E34" s="21" t="s">
        <v>75</v>
      </c>
      <c r="F34" s="4" t="s">
        <v>43</v>
      </c>
      <c r="G34" s="5">
        <f>400*500</f>
        <v>200000</v>
      </c>
    </row>
    <row r="35" spans="1:7" ht="184.5" customHeight="1" x14ac:dyDescent="0.25">
      <c r="A35" s="18">
        <f>SUBTOTAL(103,$C$8:C35)</f>
        <v>28</v>
      </c>
      <c r="B35" s="19">
        <f>SUBTOTAL(103,$C$8:C35)</f>
        <v>28</v>
      </c>
      <c r="C35" s="20" t="s">
        <v>76</v>
      </c>
      <c r="D35" s="20" t="s">
        <v>77</v>
      </c>
      <c r="E35" s="21" t="s">
        <v>46</v>
      </c>
      <c r="F35" s="4" t="s">
        <v>43</v>
      </c>
      <c r="G35" s="5">
        <f>1000*200</f>
        <v>200000</v>
      </c>
    </row>
    <row r="36" spans="1:7" ht="213" customHeight="1" x14ac:dyDescent="0.25">
      <c r="A36" s="18">
        <f>SUBTOTAL(103,$C$8:C36)</f>
        <v>29</v>
      </c>
      <c r="B36" s="19">
        <f>SUBTOTAL(103,$C$8:C36)</f>
        <v>29</v>
      </c>
      <c r="C36" s="20" t="s">
        <v>78</v>
      </c>
      <c r="D36" s="20" t="s">
        <v>79</v>
      </c>
      <c r="E36" s="21" t="s">
        <v>46</v>
      </c>
      <c r="F36" s="4" t="s">
        <v>43</v>
      </c>
      <c r="G36" s="5">
        <f>2000*200</f>
        <v>400000</v>
      </c>
    </row>
    <row r="37" spans="1:7" ht="172.5" customHeight="1" x14ac:dyDescent="0.25">
      <c r="A37" s="18">
        <f>SUBTOTAL(103,$C$8:C37)</f>
        <v>30</v>
      </c>
      <c r="B37" s="19">
        <f>SUBTOTAL(103,$C$8:C37)</f>
        <v>30</v>
      </c>
      <c r="C37" s="20" t="s">
        <v>80</v>
      </c>
      <c r="D37" s="20" t="s">
        <v>81</v>
      </c>
      <c r="E37" s="21" t="s">
        <v>46</v>
      </c>
      <c r="F37" s="4" t="s">
        <v>43</v>
      </c>
      <c r="G37" s="5">
        <f>8000*250</f>
        <v>2000000</v>
      </c>
    </row>
    <row r="38" spans="1:7" ht="228.75" customHeight="1" x14ac:dyDescent="0.25">
      <c r="A38" s="18">
        <f>SUBTOTAL(103,$C$8:C38)</f>
        <v>31</v>
      </c>
      <c r="B38" s="19">
        <f>SUBTOTAL(103,$C$8:C38)</f>
        <v>31</v>
      </c>
      <c r="C38" s="20" t="s">
        <v>82</v>
      </c>
      <c r="D38" s="20" t="s">
        <v>83</v>
      </c>
      <c r="E38" s="21" t="s">
        <v>46</v>
      </c>
      <c r="F38" s="4" t="s">
        <v>43</v>
      </c>
      <c r="G38" s="5">
        <f>2500*250</f>
        <v>625000</v>
      </c>
    </row>
    <row r="39" spans="1:7" ht="171" customHeight="1" x14ac:dyDescent="0.25">
      <c r="A39" s="18">
        <f>SUBTOTAL(103,$C$8:C39)</f>
        <v>32</v>
      </c>
      <c r="B39" s="19">
        <f>SUBTOTAL(103,$C$8:C39)</f>
        <v>32</v>
      </c>
      <c r="C39" s="20" t="s">
        <v>84</v>
      </c>
      <c r="D39" s="20" t="s">
        <v>85</v>
      </c>
      <c r="E39" s="21" t="s">
        <v>46</v>
      </c>
      <c r="F39" s="4" t="s">
        <v>43</v>
      </c>
      <c r="G39" s="5">
        <f>8000*250</f>
        <v>2000000</v>
      </c>
    </row>
    <row r="40" spans="1:7" ht="203.25" customHeight="1" x14ac:dyDescent="0.25">
      <c r="A40" s="18">
        <f>SUBTOTAL(103,$C$8:C40)</f>
        <v>33</v>
      </c>
      <c r="B40" s="19">
        <f>SUBTOTAL(103,$C$8:C40)</f>
        <v>33</v>
      </c>
      <c r="C40" s="20" t="s">
        <v>86</v>
      </c>
      <c r="D40" s="20" t="s">
        <v>87</v>
      </c>
      <c r="E40" s="21" t="s">
        <v>46</v>
      </c>
      <c r="F40" s="4" t="s">
        <v>43</v>
      </c>
      <c r="G40" s="5">
        <f>4000*250</f>
        <v>1000000</v>
      </c>
    </row>
    <row r="41" spans="1:7" ht="200.25" customHeight="1" x14ac:dyDescent="0.25">
      <c r="A41" s="18">
        <f>SUBTOTAL(103,$C$8:C41)</f>
        <v>34</v>
      </c>
      <c r="B41" s="19">
        <f>SUBTOTAL(103,$C$8:C41)</f>
        <v>34</v>
      </c>
      <c r="C41" s="20" t="s">
        <v>88</v>
      </c>
      <c r="D41" s="20" t="s">
        <v>89</v>
      </c>
      <c r="E41" s="21" t="s">
        <v>42</v>
      </c>
      <c r="F41" s="4" t="s">
        <v>43</v>
      </c>
      <c r="G41" s="5">
        <f>4000*250</f>
        <v>1000000</v>
      </c>
    </row>
    <row r="42" spans="1:7" ht="110.25" customHeight="1" x14ac:dyDescent="0.25">
      <c r="A42" s="18"/>
      <c r="B42" s="19">
        <f>SUBTOTAL(103,$C$8:C42)</f>
        <v>35</v>
      </c>
      <c r="C42" s="25" t="s">
        <v>90</v>
      </c>
      <c r="D42" s="20" t="s">
        <v>91</v>
      </c>
      <c r="E42" s="21" t="s">
        <v>92</v>
      </c>
      <c r="F42" s="4" t="s">
        <v>12</v>
      </c>
      <c r="G42" s="5">
        <f>500*50</f>
        <v>25000</v>
      </c>
    </row>
    <row r="43" spans="1:7" ht="124.5" customHeight="1" x14ac:dyDescent="0.25">
      <c r="A43" s="18">
        <f>SUBTOTAL(103,$C$8:C43)</f>
        <v>36</v>
      </c>
      <c r="B43" s="19">
        <f>SUBTOTAL(103,$C$8:C43)</f>
        <v>36</v>
      </c>
      <c r="C43" s="20" t="s">
        <v>93</v>
      </c>
      <c r="D43" s="20" t="s">
        <v>94</v>
      </c>
      <c r="E43" s="21" t="s">
        <v>92</v>
      </c>
      <c r="F43" s="4" t="s">
        <v>12</v>
      </c>
      <c r="G43" s="5">
        <f>500*50</f>
        <v>25000</v>
      </c>
    </row>
    <row r="44" spans="1:7" ht="126.75" customHeight="1" x14ac:dyDescent="0.25">
      <c r="A44" s="18">
        <f>SUBTOTAL(103,$C$8:C44)</f>
        <v>37</v>
      </c>
      <c r="B44" s="19">
        <f>SUBTOTAL(103,$C$8:C44)</f>
        <v>37</v>
      </c>
      <c r="C44" s="20" t="s">
        <v>95</v>
      </c>
      <c r="D44" s="20" t="s">
        <v>96</v>
      </c>
      <c r="E44" s="21" t="s">
        <v>92</v>
      </c>
      <c r="F44" s="4" t="s">
        <v>12</v>
      </c>
      <c r="G44" s="5">
        <f>23000*19.5</f>
        <v>448500</v>
      </c>
    </row>
    <row r="45" spans="1:7" ht="111" customHeight="1" x14ac:dyDescent="0.25">
      <c r="A45" s="18">
        <f>SUBTOTAL(103,$C$8:C45)</f>
        <v>38</v>
      </c>
      <c r="B45" s="19">
        <f>SUBTOTAL(103,$C$8:C45)</f>
        <v>38</v>
      </c>
      <c r="C45" s="20" t="s">
        <v>97</v>
      </c>
      <c r="D45" s="20" t="s">
        <v>98</v>
      </c>
      <c r="E45" s="21" t="s">
        <v>99</v>
      </c>
      <c r="F45" s="4" t="s">
        <v>43</v>
      </c>
      <c r="G45" s="5">
        <f>7000*60</f>
        <v>420000</v>
      </c>
    </row>
    <row r="46" spans="1:7" ht="96" customHeight="1" x14ac:dyDescent="0.25">
      <c r="A46" s="18">
        <f>SUBTOTAL(103,$C$8:C46)</f>
        <v>39</v>
      </c>
      <c r="B46" s="19">
        <f>SUBTOTAL(103,$C$8:C46)</f>
        <v>39</v>
      </c>
      <c r="C46" s="20" t="s">
        <v>100</v>
      </c>
      <c r="D46" s="20" t="s">
        <v>101</v>
      </c>
      <c r="E46" s="21" t="s">
        <v>102</v>
      </c>
      <c r="F46" s="4" t="s">
        <v>12</v>
      </c>
      <c r="G46" s="5">
        <f>7000*3</f>
        <v>21000</v>
      </c>
    </row>
    <row r="47" spans="1:7" ht="173.25" customHeight="1" x14ac:dyDescent="0.25">
      <c r="A47" s="18">
        <f>SUBTOTAL(103,$C$8:C47)</f>
        <v>40</v>
      </c>
      <c r="B47" s="19">
        <f>SUBTOTAL(103,$C$8:C47)</f>
        <v>40</v>
      </c>
      <c r="C47" s="20" t="s">
        <v>103</v>
      </c>
      <c r="D47" s="20" t="s">
        <v>104</v>
      </c>
      <c r="E47" s="21" t="s">
        <v>105</v>
      </c>
      <c r="F47" s="4" t="s">
        <v>12</v>
      </c>
      <c r="G47" s="5">
        <f>400*400</f>
        <v>160000</v>
      </c>
    </row>
    <row r="48" spans="1:7" ht="168" customHeight="1" x14ac:dyDescent="0.25">
      <c r="A48" s="18">
        <f>SUBTOTAL(103,$C$8:C48)</f>
        <v>41</v>
      </c>
      <c r="B48" s="19">
        <f>SUBTOTAL(103,$C$8:C48)</f>
        <v>41</v>
      </c>
      <c r="C48" s="20" t="s">
        <v>106</v>
      </c>
      <c r="D48" s="20" t="s">
        <v>107</v>
      </c>
      <c r="E48" s="21" t="s">
        <v>105</v>
      </c>
      <c r="F48" s="4" t="s">
        <v>12</v>
      </c>
      <c r="G48" s="5">
        <f>400*380</f>
        <v>152000</v>
      </c>
    </row>
    <row r="49" spans="1:7" ht="169.5" customHeight="1" x14ac:dyDescent="0.25">
      <c r="A49" s="18">
        <f>SUBTOTAL(103,$C$8:C49)</f>
        <v>42</v>
      </c>
      <c r="B49" s="19">
        <f>SUBTOTAL(103,$C$8:C49)</f>
        <v>42</v>
      </c>
      <c r="C49" s="20" t="s">
        <v>108</v>
      </c>
      <c r="D49" s="20" t="s">
        <v>109</v>
      </c>
      <c r="E49" s="21" t="s">
        <v>105</v>
      </c>
      <c r="F49" s="4" t="s">
        <v>12</v>
      </c>
      <c r="G49" s="5">
        <f>200*400</f>
        <v>80000</v>
      </c>
    </row>
    <row r="50" spans="1:7" ht="174" customHeight="1" x14ac:dyDescent="0.25">
      <c r="A50" s="18">
        <f>SUBTOTAL(103,$C$8:C50)</f>
        <v>43</v>
      </c>
      <c r="B50" s="19">
        <f>SUBTOTAL(103,$C$8:C50)</f>
        <v>43</v>
      </c>
      <c r="C50" s="20" t="s">
        <v>110</v>
      </c>
      <c r="D50" s="20" t="s">
        <v>111</v>
      </c>
      <c r="E50" s="21" t="s">
        <v>11</v>
      </c>
      <c r="F50" s="4" t="s">
        <v>12</v>
      </c>
      <c r="G50" s="5">
        <v>80000</v>
      </c>
    </row>
    <row r="51" spans="1:7" ht="141" customHeight="1" x14ac:dyDescent="0.25">
      <c r="A51" s="18">
        <f>SUBTOTAL(103,$C$8:C51)</f>
        <v>44</v>
      </c>
      <c r="B51" s="19">
        <f>SUBTOTAL(103,$C$8:C51)</f>
        <v>44</v>
      </c>
      <c r="C51" s="20" t="s">
        <v>112</v>
      </c>
      <c r="D51" s="20" t="s">
        <v>113</v>
      </c>
      <c r="E51" s="21" t="s">
        <v>46</v>
      </c>
      <c r="F51" s="4" t="s">
        <v>43</v>
      </c>
      <c r="G51" s="5">
        <f>10000*200</f>
        <v>2000000</v>
      </c>
    </row>
    <row r="52" spans="1:7" ht="184.5" customHeight="1" x14ac:dyDescent="0.25">
      <c r="A52" s="18"/>
      <c r="B52" s="19">
        <f>SUBTOTAL(103,$C$8:C52)</f>
        <v>45</v>
      </c>
      <c r="C52" s="25" t="s">
        <v>114</v>
      </c>
      <c r="D52" s="20" t="s">
        <v>115</v>
      </c>
      <c r="E52" s="28" t="s">
        <v>36</v>
      </c>
      <c r="F52" s="4" t="s">
        <v>12</v>
      </c>
      <c r="G52" s="5">
        <f>1000*50</f>
        <v>50000</v>
      </c>
    </row>
    <row r="53" spans="1:7" ht="198" customHeight="1" x14ac:dyDescent="0.25">
      <c r="A53" s="18"/>
      <c r="B53" s="19">
        <v>46</v>
      </c>
      <c r="C53" s="25" t="s">
        <v>116</v>
      </c>
      <c r="D53" s="20" t="s">
        <v>117</v>
      </c>
      <c r="E53" s="28" t="s">
        <v>46</v>
      </c>
      <c r="F53" s="4" t="s">
        <v>43</v>
      </c>
      <c r="G53" s="5">
        <f>2000*200</f>
        <v>400000</v>
      </c>
    </row>
    <row r="54" spans="1:7" s="26" customFormat="1" ht="20.25" x14ac:dyDescent="0.25">
      <c r="A54" s="29" t="s">
        <v>118</v>
      </c>
      <c r="B54" s="29"/>
      <c r="C54" s="29"/>
      <c r="D54" s="29"/>
      <c r="E54" s="29"/>
      <c r="F54" s="29"/>
      <c r="G54" s="6"/>
    </row>
    <row r="55" spans="1:7" s="26" customFormat="1" ht="20.25" x14ac:dyDescent="0.25">
      <c r="A55" s="11"/>
      <c r="B55" s="10"/>
      <c r="C55" s="10"/>
      <c r="D55" s="10"/>
      <c r="E55" s="27"/>
      <c r="F55" s="7"/>
      <c r="G55" s="6"/>
    </row>
  </sheetData>
  <autoFilter ref="A7:G54" xr:uid="{00000000-0009-0000-0000-000000000000}"/>
  <mergeCells count="3">
    <mergeCell ref="B4:G4"/>
    <mergeCell ref="B5:G5"/>
    <mergeCell ref="A54:F54"/>
  </mergeCells>
  <pageMargins left="0.31496062992125984" right="0.31496062992125984" top="0.59055118110236227" bottom="0.39370078740157483" header="0.11811023622047245" footer="0.11811023622047245"/>
  <pageSetup paperSize="9" scale="85" fitToHeight="0" orientation="portrait" r:id="rId1"/>
  <headerFooter differentFirst="1">
    <oddHeader>&amp;C&amp;"Times New Roman,Regular"&amp;P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 chào giá</vt:lpstr>
      <vt:lpstr>'DM chào giá'!Print_Area</vt:lpstr>
      <vt:lpstr>'DM chào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thauduoc10</dc:creator>
  <cp:lastModifiedBy>thauduoc10</cp:lastModifiedBy>
  <cp:lastPrinted>2026-06-19T00:27:26Z</cp:lastPrinted>
  <dcterms:created xsi:type="dcterms:W3CDTF">2026-06-19T00:17:37Z</dcterms:created>
  <dcterms:modified xsi:type="dcterms:W3CDTF">2026-06-19T00:27:34Z</dcterms:modified>
</cp:coreProperties>
</file>